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Nt1\stw\Technik und Netze\Netznutzung\Netznutzung Gas\Standardlastprofile Gas\"/>
    </mc:Choice>
  </mc:AlternateContent>
  <bookViews>
    <workbookView xWindow="-105" yWindow="-105" windowWidth="9105" windowHeight="571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4" i="7" l="1"/>
  <c r="V24" i="7"/>
  <c r="U24" i="7"/>
  <c r="T24" i="7"/>
  <c r="S24" i="7"/>
  <c r="R24" i="7"/>
  <c r="P24" i="7"/>
  <c r="O24" i="7"/>
  <c r="N24" i="7"/>
  <c r="M24" i="7"/>
  <c r="L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F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F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F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F20" i="7"/>
  <c r="W19" i="7"/>
  <c r="V19" i="7"/>
  <c r="X19" i="7" s="1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F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F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F17" i="7"/>
  <c r="W16" i="7"/>
  <c r="V16" i="7"/>
  <c r="X16" i="7" s="1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F16" i="7"/>
  <c r="W15" i="7"/>
  <c r="X15" i="7" s="1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F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12" i="7"/>
  <c r="Q15" i="7" l="1"/>
  <c r="Q20" i="7"/>
  <c r="X17" i="7"/>
  <c r="Q13" i="7"/>
  <c r="X12" i="7"/>
  <c r="X21" i="7"/>
  <c r="X24" i="7"/>
  <c r="Q14" i="7"/>
  <c r="X14" i="7"/>
  <c r="Q16" i="7"/>
  <c r="Q17" i="7"/>
  <c r="Q18" i="7"/>
  <c r="Q19" i="7"/>
  <c r="Q24" i="7"/>
  <c r="X20" i="7"/>
  <c r="Q21" i="7"/>
  <c r="Q22" i="7"/>
  <c r="Q23" i="7"/>
  <c r="Q12" i="7"/>
  <c r="X18" i="7"/>
  <c r="X13" i="7"/>
  <c r="X22" i="7"/>
  <c r="X23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L21" i="18" l="1"/>
  <c r="I21" i="18"/>
  <c r="D66" i="18"/>
  <c r="K65" i="18" s="1"/>
  <c r="J21" i="18"/>
  <c r="H21" i="18"/>
  <c r="N21" i="18"/>
  <c r="M21" i="18"/>
  <c r="D56" i="18"/>
  <c r="J55" i="18" s="1"/>
  <c r="E31" i="18"/>
  <c r="G65" i="18"/>
  <c r="N65" i="18"/>
  <c r="L65" i="18"/>
  <c r="J65" i="18"/>
  <c r="H65" i="18"/>
  <c r="I65" i="18"/>
  <c r="M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H55" i="18"/>
  <c r="I55" i="18"/>
  <c r="L55" i="18"/>
  <c r="F55" i="18"/>
  <c r="E55" i="18" s="1"/>
  <c r="F65" i="18"/>
  <c r="E65" i="18" s="1"/>
  <c r="G55" i="18"/>
  <c r="K55" i="18"/>
  <c r="N5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<sst xmlns="http://schemas.openxmlformats.org/spreadsheetml/2006/main" count="1396" uniqueCount="681">
  <si>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</si>
  <si>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</si>
  <si>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</si>
  <si>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</si>
  <si>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</si>
  <si>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</si>
  <si>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</si>
  <si>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</si>
  <si>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</si>
  <si>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</si>
  <si>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</si>
  <si>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</si>
  <si>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</si>
  <si>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</si>
  <si>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</si>
  <si>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</si>
  <si>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</si>
  <si>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</si>
  <si>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</si>
  <si>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</si>
  <si>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</si>
  <si>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</si>
  <si>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</si>
  <si>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</si>
  <si>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</si>
  <si>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</si>
  <si>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</si>
  <si>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</si>
  <si>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</si>
  <si>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</si>
  <si>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</si>
  <si>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</si>
  <si>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</si>
  <si>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</si>
  <si>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</si>
  <si>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</si>
  <si>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</si>
  <si>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</si>
  <si>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</si>
  <si>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</si>
  <si>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</si>
  <si>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</si>
  <si>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</si>
  <si>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</si>
  <si>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</si>
  <si>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</si>
  <si>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</si>
  <si>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</si>
  <si>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</si>
  <si>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</si>
  <si>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</si>
  <si>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</si>
  <si>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</si>
  <si>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</si>
  <si>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</si>
  <si>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</si>
  <si>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</si>
  <si>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</si>
  <si>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</si>
  <si>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</si>
  <si>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</si>
  <si>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</si>
  <si>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</si>
  <si>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</si>
  <si>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</si>
  <si>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</si>
  <si>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</si>
  <si>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</si>
  <si>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</si>
  <si>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</si>
  <si>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</si>
  <si>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</si>
  <si>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</si>
  <si>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</si>
  <si>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</si>
  <si>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</si>
  <si>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</si>
  <si>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</si>
  <si>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</si>
  <si>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</si>
  <si>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</si>
  <si>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</si>
  <si>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</si>
  <si>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</si>
  <si>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</si>
  <si>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</si>
  <si>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</si>
  <si>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</si>
  <si>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</si>
  <si>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</si>
  <si>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</si>
  <si>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</si>
  <si>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</si>
  <si>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</si>
  <si>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</si>
  <si>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</si>
  <si>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</si>
  <si>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</si>
  <si>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</si>
  <si>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</si>
  <si>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</si>
  <si>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</si>
  <si>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</si>
  <si>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</si>
  <si>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</si>
  <si>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</si>
  <si>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</si>
  <si>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</si>
  <si>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</si>
  <si>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</si>
  <si>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</si>
  <si>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</si>
  <si>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</si>
  <si>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</si>
  <si>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</si>
  <si>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</si>
  <si>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</si>
  <si>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</si>
  <si>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</si>
  <si>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</si>
  <si>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</si>
  <si>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</si>
  <si>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</si>
  <si>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</si>
  <si>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</si>
  <si>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</si>
  <si>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</si>
  <si>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</si>
  <si>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</si>
  <si>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</si>
  <si>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</si>
  <si>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</si>
  <si>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</si>
  <si>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</si>
  <si>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</si>
  <si>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</si>
  <si>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</si>
  <si>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</si>
  <si>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</si>
  <si>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</si>
  <si>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</si>
  <si>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</si>
  <si>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</si>
  <si>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</si>
  <si>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</si>
  <si>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</si>
  <si>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</si>
  <si>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</si>
  <si>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</si>
  <si>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</si>
  <si>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</si>
  <si>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</si>
  <si>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</si>
  <si>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</si>
  <si>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</si>
  <si>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</si>
  <si>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</si>
  <si>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</si>
  <si>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</si>
  <si>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</si>
  <si>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</si>
  <si>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</si>
  <si>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</si>
  <si>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</si>
  <si>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</si>
  <si>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</si>
  <si>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</si>
  <si>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</si>
  <si>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</si>
  <si>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</si>
  <si>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</si>
  <si>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</si>
  <si>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</si>
  <si>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</si>
  <si>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</si>
  <si>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</si>
  <si>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</si>
  <si>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</si>
  <si>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</si>
  <si>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</si>
  <si>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</si>
  <si>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</si>
  <si>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</si>
  <si>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</si>
  <si>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</si>
  <si>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</si>
  <si>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</si>
  <si>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</si>
  <si>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</si>
  <si>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</si>
  <si>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</si>
  <si>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</si>
  <si>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</si>
  <si>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</si>
  <si>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</si>
  <si>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</si>
  <si>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</si>
  <si>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</si>
  <si>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</si>
  <si>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</si>
  <si>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</si>
  <si>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</si>
  <si>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</si>
  <si>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</si>
  <si>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</si>
  <si>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</si>
  <si>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</si>
  <si>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</si>
  <si>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</si>
  <si>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</si>
  <si>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</si>
  <si>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</si>
  <si>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</si>
  <si>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</si>
  <si>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</si>
  <si>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</si>
  <si>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</si>
  <si>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</si>
  <si>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</si>
  <si>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</si>
  <si>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</si>
  <si>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</si>
  <si>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</si>
  <si>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</si>
  <si>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</si>
  <si>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</si>
  <si>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</si>
  <si>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</si>
  <si>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</si>
  <si>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</si>
  <si>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</si>
  <si>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</si>
  <si>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</si>
  <si>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</si>
  <si>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</si>
  <si>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</si>
  <si>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</si>
  <si>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</si>
  <si>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</si>
  <si>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</si>
  <si>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</si>
  <si>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</si>
  <si>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</si>
  <si>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</si>
  <si>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</si>
  <si>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</si>
  <si>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</si>
  <si>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</si>
  <si>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</si>
  <si>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</si>
  <si>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</si>
  <si>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</si>
  <si>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</si>
  <si>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</si>
  <si>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</si>
  <si>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</si>
  <si>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</si>
  <si>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</si>
  <si>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</si>
  <si>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</si>
  <si>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</si>
  <si>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</si>
  <si>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</si>
  <si>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</si>
  <si>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</si>
  <si>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</si>
  <si>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</si>
  <si>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</si>
  <si>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</si>
  <si>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</si>
  <si>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</si>
  <si>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</si>
  <si>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</si>
  <si>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</si>
  <si>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</si>
  <si>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</si>
  <si>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</si>
  <si>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</si>
  <si>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</si>
  <si>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</si>
  <si>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</si>
  <si>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</si>
  <si>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</si>
  <si>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</si>
  <si>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</si>
  <si>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</si>
  <si>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</si>
  <si>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</si>
  <si>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</si>
  <si>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</si>
  <si>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</si>
  <si>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</si>
  <si>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</si>
  <si>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</si>
  <si>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</si>
  <si>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</si>
  <si>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</si>
  <si>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</si>
  <si>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</si>
  <si>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</si>
  <si>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</si>
  <si>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</si>
  <si>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</si>
  <si>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</si>
  <si>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</si>
  <si>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</si>
  <si>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</si>
  <si>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</si>
  <si>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</si>
  <si>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</si>
  <si>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</si>
  <si>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</si>
  <si>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</si>
  <si>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</si>
  <si>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</si>
  <si>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</si>
  <si>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</si>
  <si>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</si>
  <si>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</si>
  <si>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</si>
  <si>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</si>
  <si>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</si>
  <si>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</si>
  <si>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</si>
  <si>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</si>
  <si>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</si>
  <si>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</si>
  <si>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</si>
  <si>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</si>
  <si>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</si>
  <si>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</si>
  <si>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</si>
  <si>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</si>
  <si>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</si>
  <si>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</si>
  <si>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</si>
  <si>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</si>
  <si>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</si>
  <si>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</si>
  <si>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</si>
  <si>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</si>
  <si>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</si>
  <si>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</si>
  <si>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</si>
  <si>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</si>
  <si>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</si>
  <si>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</si>
  <si>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</si>
  <si>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</si>
  <si>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</si>
  <si>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</si>
  <si>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</si>
  <si>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</si>
  <si>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</si>
  <si>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</si>
  <si>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</si>
  <si>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</si>
  <si>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</si>
  <si>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</si>
  <si>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</si>
  <si>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</si>
  <si>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</si>
  <si>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</si>
  <si>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</si>
  <si>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</si>
  <si>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</si>
  <si>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</si>
  <si>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</si>
  <si>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</si>
  <si>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</si>
  <si>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</si>
  <si>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</si>
  <si>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</si>
  <si>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</si>
  <si>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</si>
  <si>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</si>
  <si>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</si>
  <si>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</si>
  <si>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</si>
  <si>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</si>
  <si>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</si>
  <si>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</si>
  <si>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</si>
  <si>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</si>
  <si>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</si>
  <si>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</si>
  <si>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</si>
  <si>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</si>
  <si>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</si>
  <si>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</si>
  <si>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</si>
  <si>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</si>
  <si>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</si>
  <si>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</si>
  <si>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</si>
  <si>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</si>
  <si>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</si>
  <si>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</si>
  <si>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</si>
  <si>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</si>
  <si>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</si>
  <si>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</si>
  <si>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</si>
  <si>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</si>
  <si>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</si>
  <si>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</si>
  <si>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</si>
  <si>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</si>
  <si>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</si>
  <si>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</si>
  <si>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</si>
  <si>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</si>
  <si>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</si>
  <si>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</si>
  <si>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</si>
  <si>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</si>
  <si>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</si>
  <si>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</si>
  <si>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</si>
  <si>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</si>
  <si>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</si>
  <si>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</si>
  <si>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</si>
  <si>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</si>
  <si>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</si>
  <si>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</si>
  <si>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</si>
  <si>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</si>
  <si>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</si>
  <si>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</si>
  <si>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</si>
  <si>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</si>
  <si>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</si>
  <si>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</si>
  <si>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</si>
  <si>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</si>
  <si>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</si>
  <si>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</si>
  <si>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</si>
  <si>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</si>
  <si>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</si>
  <si>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</si>
  <si>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</si>
  <si>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</si>
  <si>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</si>
  <si>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</si>
  <si>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</si>
  <si>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</si>
  <si>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</si>
  <si>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</si>
  <si>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</si>
  <si>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</si>
  <si>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</si>
  <si>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</si>
  <si>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</si>
  <si>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</si>
  <si>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</si>
  <si>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</si>
  <si>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</si>
  <si>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</si>
  <si>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</si>
  <si>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</si>
  <si>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</si>
  <si>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</si>
  <si>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</si>
  <si>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</si>
  <si>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</si>
  <si>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</si>
  <si>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</si>
  <si>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</si>
  <si>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</si>
  <si>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</si>
  <si>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</si>
  <si>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</si>
  <si>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</si>
  <si>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</si>
  <si>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</si>
  <si>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</si>
  <si>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</si>
  <si>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</si>
  <si>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</si>
  <si>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</si>
  <si>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</si>
  <si>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</si>
  <si>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</si>
  <si>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</si>
  <si>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</si>
  <si>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</si>
  <si>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</si>
  <si>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</si>
  <si>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</si>
  <si>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</si>
  <si>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</si>
  <si>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</si>
  <si>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</si>
  <si>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</si>
  <si>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</si>
  <si>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</si>
  <si>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</si>
  <si>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</si>
  <si>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</si>
  <si>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</si>
  <si>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</si>
  <si>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</si>
  <si>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</si>
  <si>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</si>
  <si>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</si>
  <si>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</si>
  <si>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</si>
  <si>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</si>
  <si>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</si>
  <si>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</si>
  <si>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</si>
  <si>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</si>
  <si>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</si>
  <si>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</si>
  <si>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</si>
  <si>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</si>
  <si>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</si>
  <si>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</si>
  <si>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</si>
  <si>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</si>
  <si>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</si>
  <si>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</si>
  <si>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</si>
  <si>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</si>
  <si>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</si>
  <si>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</si>
  <si>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</si>
  <si>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</si>
  <si>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</si>
  <si>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</si>
  <si>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</si>
  <si>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</si>
  <si>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</si>
  <si>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</si>
  <si>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</si>
  <si>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</si>
  <si>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</si>
  <si>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</si>
  <si>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</si>
  <si>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</si>
  <si>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</si>
  <si>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</si>
  <si>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</si>
  <si>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</si>
  <si>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</si>
  <si>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</si>
  <si>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</si>
  <si>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</si>
  <si>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</si>
  <si>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</si>
  <si>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</si>
  <si>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</si>
  <si>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</si>
  <si>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</si>
  <si>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</si>
  <si>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</si>
  <si>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</si>
  <si>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</si>
  <si>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</si>
  <si>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</si>
  <si>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</si>
  <si>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</si>
  <si>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</si>
  <si>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</si>
  <si>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</si>
  <si>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</si>
  <si>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</si>
  <si>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</si>
  <si>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</si>
  <si>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</si>
  <si>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</si>
  <si>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</si>
  <si>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</si>
  <si>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</si>
  <si>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</si>
  <si>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</si>
  <si>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</si>
  <si>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</si>
  <si>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</si>
  <si>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</si>
  <si>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</si>
  <si>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</si>
  <si>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</si>
  <si>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</si>
  <si>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</si>
  <si>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</si>
  <si>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</si>
  <si>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</si>
  <si>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</si>
  <si>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</si>
  <si>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</si>
  <si>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</si>
  <si>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</si>
  <si>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</si>
  <si>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</si>
  <si>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</si>
  <si>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</si>
  <si>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</si>
  <si>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</si>
  <si>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</si>
  <si>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</si>
  <si>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</si>
  <si>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</si>
  <si>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</si>
  <si>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</si>
  <si>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</si>
  <si>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</si>
  <si>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</si>
  <si>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</si>
  <si>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</si>
  <si>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</si>
  <si>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</si>
  <si>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</si>
  <si>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</si>
  <si>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</si>
  <si>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</si>
  <si>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</si>
  <si>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</si>
  <si>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</si>
  <si>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</si>
  <si>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</si>
  <si>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</si>
  <si>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</si>
  <si>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</si>
  <si>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</si>
  <si>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</si>
  <si>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</si>
  <si>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</si>
  <si>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</si>
  <si>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</si>
  <si>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</si>
  <si>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</si>
  <si>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</si>
  <si>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</si>
  <si>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</si>
  <si>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</si>
  <si>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</si>
  <si>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</si>
  <si>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</si>
  <si>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</si>
  <si>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</si>
  <si>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</si>
  <si>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</si>
  <si>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</si>
  <si>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</si>
  <si>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</si>
  <si>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</si>
  <si>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</si>
  <si>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</si>
  <si>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</si>
  <si>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</si>
  <si>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</si>
  <si>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</si>
  <si>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</si>
  <si>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</si>
  <si>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Hof Energie+Wasser GmbH</t>
  </si>
  <si>
    <t>987008210008</t>
  </si>
  <si>
    <t>Unterkotzauer Weg 25</t>
  </si>
  <si>
    <t>Hof</t>
  </si>
  <si>
    <t>Andreas Lang</t>
  </si>
  <si>
    <t>andreas.lang@stadtwerke-hof.de</t>
  </si>
  <si>
    <t>09281/812349</t>
  </si>
  <si>
    <t>Stadtwerke Hof</t>
  </si>
  <si>
    <t>Wetterstation Hof</t>
  </si>
  <si>
    <t>DE_GBH04</t>
  </si>
  <si>
    <t>DE_GKO04</t>
  </si>
  <si>
    <t>DE_GGB04</t>
  </si>
  <si>
    <t>DE_GGA04</t>
  </si>
  <si>
    <t>DE_GHA04</t>
  </si>
  <si>
    <t>DE_GMF04</t>
  </si>
  <si>
    <t>DE_GPD04</t>
  </si>
  <si>
    <t>DE_GBD04</t>
  </si>
  <si>
    <t>DE_GWA04</t>
  </si>
  <si>
    <t>DE_GBA04</t>
  </si>
  <si>
    <t>DE_GMK04</t>
  </si>
  <si>
    <t>Ind.-Koef.</t>
  </si>
  <si>
    <t>HO1</t>
  </si>
  <si>
    <t>THE0NKH700821000</t>
  </si>
  <si>
    <t>WMO 10685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</si>
</sst>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NGAN~1\AppData\Local\Temp\12_2020_SLP_Gas_Verfahrensspezifische_Parameter_Stadtwerke_Ho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5.71093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44228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95028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Stadtwerke Hof</v>
      </c>
      <c r="E28" s="38"/>
      <c r="F28" s="11"/>
      <c r="G28" s="2"/>
    </row>
    <row r="29" spans="1:15">
      <c r="B29" s="15"/>
      <c r="C29" s="22" t="s">
        <v>393</v>
      </c>
      <c r="D29" s="45" t="s">
        <v>664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65" priority="3">
      <formula>IF(CELL("Zeile",D30)&lt;$D$25+CELL("Zeile",$D$29),1,0)</formula>
    </cfRule>
  </conditionalFormatting>
  <conditionalFormatting sqref="D30:D48">
    <cfRule type="expression" dxfId="64" priority="2">
      <formula>IF(CELL(D30)&lt;$D$27+27,1,0)</formula>
    </cfRule>
  </conditionalFormatting>
  <conditionalFormatting sqref="D29">
    <cfRule type="expression" dxfId="63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6" zoomScale="80" zoomScaleNormal="80" workbookViewId="0">
      <selection activeCell="E25" sqref="E2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Hof Energie+Wasser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Stadtwerke Hof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987008210008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679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13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660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46:D59">
    <cfRule type="expression" dxfId="62" priority="18">
      <formula>IF(CELL("Zeile",D46)&lt;$D$43+CELL("Zeile",$D$45),1,0)</formula>
    </cfRule>
  </conditionalFormatting>
  <conditionalFormatting sqref="D46:D59">
    <cfRule type="expression" dxfId="61" priority="17">
      <formula>IF(CELL(D46)&lt;$D$33+27,1,0)</formula>
    </cfRule>
  </conditionalFormatting>
  <conditionalFormatting sqref="D20">
    <cfRule type="expression" dxfId="60" priority="16">
      <formula>IF($D$19=$H$19,1,0)</formula>
    </cfRule>
  </conditionalFormatting>
  <conditionalFormatting sqref="D28">
    <cfRule type="expression" dxfId="59" priority="5">
      <formula>IF($D$15="synthetisch",1,0)</formula>
    </cfRule>
  </conditionalFormatting>
  <conditionalFormatting sqref="D25">
    <cfRule type="expression" dxfId="58" priority="3">
      <formula>IF(AND($D$24=$I$24,$D$23=$H$23),1,0)</formula>
    </cfRule>
  </conditionalFormatting>
  <conditionalFormatting sqref="D23:D25">
    <cfRule type="expression" dxfId="57" priority="6">
      <formula>IF($D$15="analytisch",1,0)</formula>
    </cfRule>
  </conditionalFormatting>
  <conditionalFormatting sqref="D24">
    <cfRule type="expression" dxfId="56" priority="4">
      <formula>IF($D$23="nein",1)</formula>
    </cfRule>
  </conditionalFormatting>
  <conditionalFormatting sqref="D13">
    <cfRule type="expression" dxfId="55" priority="2">
      <formula>IF($D$11="Gaspool",1,0)</formula>
    </cfRule>
  </conditionalFormatting>
  <conditionalFormatting sqref="D45">
    <cfRule type="expression" dxfId="54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19" zoomScale="80" zoomScaleNormal="80" workbookViewId="0">
      <selection activeCell="L16" sqref="L16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19.28515625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Hof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 t="str">
        <f>INDEX('SLP-Verfahren'!D45:D59,'SLP-Temp-Gebiet #01'!F10)</f>
        <v>Hof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5" t="s">
        <v>584</v>
      </c>
      <c r="D13" s="355"/>
      <c r="E13" s="355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6" t="s">
        <v>445</v>
      </c>
      <c r="D14" s="356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6" t="s">
        <v>385</v>
      </c>
      <c r="D15" s="356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665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 t="s">
        <v>680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 t="s">
        <v>604</v>
      </c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Wetterstation Hof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 t="str">
        <f>E25</f>
        <v>WMO 10685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7" t="s">
        <v>580</v>
      </c>
      <c r="D73" s="357"/>
      <c r="E73" s="357"/>
      <c r="F73" s="357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F22:N25">
    <cfRule type="expression" dxfId="53" priority="30">
      <formula>IF(F$20&lt;=$F$18,1,0)</formula>
    </cfRule>
  </conditionalFormatting>
  <conditionalFormatting sqref="E33:N37">
    <cfRule type="expression" dxfId="52" priority="29">
      <formula>IF(E$31&lt;=$F$29,1,0)</formula>
    </cfRule>
  </conditionalFormatting>
  <conditionalFormatting sqref="E26:N26">
    <cfRule type="expression" dxfId="51" priority="28">
      <formula>IF(E$20&lt;=$F$18,1,0)</formula>
    </cfRule>
  </conditionalFormatting>
  <conditionalFormatting sqref="E26:N26">
    <cfRule type="expression" dxfId="50" priority="27">
      <formula>IF(E$20&lt;=$F$18,1,0)</formula>
    </cfRule>
  </conditionalFormatting>
  <conditionalFormatting sqref="E57:N60">
    <cfRule type="expression" dxfId="49" priority="24">
      <formula>IF(E$55&lt;=$F$53,1,0)</formula>
    </cfRule>
  </conditionalFormatting>
  <conditionalFormatting sqref="E61:N61">
    <cfRule type="expression" dxfId="48" priority="23">
      <formula>IF(E$55&lt;=$F$53,1,0)</formula>
    </cfRule>
  </conditionalFormatting>
  <conditionalFormatting sqref="E67:N69">
    <cfRule type="expression" dxfId="47" priority="17">
      <formula>IF(E$65&lt;=$F$63,1,0)</formula>
    </cfRule>
  </conditionalFormatting>
  <conditionalFormatting sqref="E66:N69 E71:N71">
    <cfRule type="expression" dxfId="46" priority="15">
      <formula>IF(E$65&gt;$F$63,1,0)</formula>
    </cfRule>
  </conditionalFormatting>
  <conditionalFormatting sqref="E57:N61">
    <cfRule type="expression" dxfId="45" priority="14">
      <formula>IF(E$55&gt;$F$53,1,0)</formula>
    </cfRule>
  </conditionalFormatting>
  <conditionalFormatting sqref="E21:N21 E26:N26 F22:N25">
    <cfRule type="expression" dxfId="44" priority="13">
      <formula>IF(E$20&gt;$F$18,1,0)</formula>
    </cfRule>
  </conditionalFormatting>
  <conditionalFormatting sqref="E33:N37">
    <cfRule type="expression" dxfId="43" priority="12">
      <formula>IF(E$31&gt;$F$29,1,0)</formula>
    </cfRule>
  </conditionalFormatting>
  <conditionalFormatting sqref="H11 H8:H9">
    <cfRule type="expression" dxfId="42" priority="11">
      <formula>IF($F$9=1,1,0)</formula>
    </cfRule>
  </conditionalFormatting>
  <conditionalFormatting sqref="E56:N56">
    <cfRule type="expression" dxfId="41" priority="10">
      <formula>IF(E$55&gt;$F$53,1,0)</formula>
    </cfRule>
  </conditionalFormatting>
  <conditionalFormatting sqref="E32:N32">
    <cfRule type="expression" dxfId="40" priority="9">
      <formula>IF(E$31&gt;$F$29,1,0)</formula>
    </cfRule>
  </conditionalFormatting>
  <conditionalFormatting sqref="E71:N71">
    <cfRule type="expression" dxfId="39" priority="8">
      <formula>IF(E$65&lt;=$F$63,1,0)</formula>
    </cfRule>
  </conditionalFormatting>
  <conditionalFormatting sqref="H10">
    <cfRule type="expression" dxfId="38" priority="7">
      <formula>IF($F$9=1,1,0)</formula>
    </cfRule>
  </conditionalFormatting>
  <conditionalFormatting sqref="E70:N70">
    <cfRule type="expression" dxfId="37" priority="4">
      <formula>IF(E$65&lt;=$F$63,1,0)</formula>
    </cfRule>
  </conditionalFormatting>
  <conditionalFormatting sqref="E70:N70">
    <cfRule type="expression" dxfId="36" priority="3">
      <formula>IF(E$65&gt;$F$63,1,0)</formula>
    </cfRule>
  </conditionalFormatting>
  <conditionalFormatting sqref="E22:E25">
    <cfRule type="expression" dxfId="35" priority="2">
      <formula>IF(E$20&lt;=$F$18,1,0)</formula>
    </cfRule>
  </conditionalFormatting>
  <conditionalFormatting sqref="E22:E25">
    <cfRule type="expression" dxfId="34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58:N58 E23:N23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0" orientation="landscape" r:id="rId1"/>
  <ignoredErrors>
    <ignoredError sqref="E67:N69 E37:N37 F25:N25 E57:N60 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Stadtwerke Hof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5" t="s">
        <v>584</v>
      </c>
      <c r="D13" s="355"/>
      <c r="E13" s="355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6" t="s">
        <v>445</v>
      </c>
      <c r="D14" s="356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6" t="s">
        <v>385</v>
      </c>
      <c r="D15" s="356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7" t="s">
        <v>580</v>
      </c>
      <c r="D72" s="357"/>
      <c r="E72" s="357"/>
      <c r="F72" s="357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3" priority="18">
      <formula>IF(E$20&lt;=$F$18,1,0)</formula>
    </cfRule>
  </conditionalFormatting>
  <conditionalFormatting sqref="E32:N36">
    <cfRule type="expression" dxfId="32" priority="17">
      <formula>IF(E$30&lt;=$F$28,1,0)</formula>
    </cfRule>
  </conditionalFormatting>
  <conditionalFormatting sqref="E26:F26">
    <cfRule type="expression" dxfId="31" priority="16">
      <formula>IF(E$20&lt;=$F$18,1,0)</formula>
    </cfRule>
  </conditionalFormatting>
  <conditionalFormatting sqref="E26:N26">
    <cfRule type="expression" dxfId="30" priority="15">
      <formula>IF(E$20&lt;=$F$18,1,0)</formula>
    </cfRule>
  </conditionalFormatting>
  <conditionalFormatting sqref="E56:N59">
    <cfRule type="expression" dxfId="29" priority="14">
      <formula>IF(E$54&lt;=$F$52,1,0)</formula>
    </cfRule>
  </conditionalFormatting>
  <conditionalFormatting sqref="E60:N60">
    <cfRule type="expression" dxfId="28" priority="13">
      <formula>IF(E$54&lt;=$F$52,1,0)</formula>
    </cfRule>
  </conditionalFormatting>
  <conditionalFormatting sqref="E66:N68">
    <cfRule type="expression" dxfId="27" priority="12">
      <formula>IF(E$64&lt;=$F$62,1,0)</formula>
    </cfRule>
  </conditionalFormatting>
  <conditionalFormatting sqref="E65:N68 E70:N70">
    <cfRule type="expression" dxfId="26" priority="11">
      <formula>IF(E$64&gt;$F$62,1,0)</formula>
    </cfRule>
  </conditionalFormatting>
  <conditionalFormatting sqref="E56:N60">
    <cfRule type="expression" dxfId="25" priority="10">
      <formula>IF(E$54&gt;$F$52,1,0)</formula>
    </cfRule>
  </conditionalFormatting>
  <conditionalFormatting sqref="E21:N26">
    <cfRule type="expression" dxfId="24" priority="9">
      <formula>IF(E$20&gt;$F$18,1,0)</formula>
    </cfRule>
  </conditionalFormatting>
  <conditionalFormatting sqref="E32:N36">
    <cfRule type="expression" dxfId="23" priority="8">
      <formula>IF(E$30&gt;$F$28,1,0)</formula>
    </cfRule>
  </conditionalFormatting>
  <conditionalFormatting sqref="H11 H8:H9">
    <cfRule type="expression" dxfId="22" priority="7">
      <formula>IF($F$9=1,1,0)</formula>
    </cfRule>
  </conditionalFormatting>
  <conditionalFormatting sqref="E55:N55">
    <cfRule type="expression" dxfId="21" priority="6">
      <formula>IF(E$54&gt;$F$52,1,0)</formula>
    </cfRule>
  </conditionalFormatting>
  <conditionalFormatting sqref="E31:N31">
    <cfRule type="expression" dxfId="20" priority="5">
      <formula>IF(E$30&gt;$F$28,1,0)</formula>
    </cfRule>
  </conditionalFormatting>
  <conditionalFormatting sqref="E70:N70">
    <cfRule type="expression" dxfId="19" priority="4">
      <formula>IF(E$64&lt;=$F$62,1,0)</formula>
    </cfRule>
  </conditionalFormatting>
  <conditionalFormatting sqref="H10">
    <cfRule type="expression" dxfId="18" priority="3">
      <formula>IF($F$9=1,1,0)</formula>
    </cfRule>
  </conditionalFormatting>
  <conditionalFormatting sqref="E69:N69">
    <cfRule type="expression" dxfId="17" priority="2">
      <formula>IF(E$64&lt;=$F$62,1,0)</formula>
    </cfRule>
  </conditionalFormatting>
  <conditionalFormatting sqref="E69:N69">
    <cfRule type="expression" dxfId="1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29" sqref="F29:H29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Hof Energie+Wasser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Stadtwerke Hof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987008210008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Stadtwerke Hof</v>
      </c>
      <c r="D12" s="63" t="s">
        <v>248</v>
      </c>
      <c r="E12" s="166" t="s">
        <v>666</v>
      </c>
      <c r="F12" s="308" t="str">
        <f>VLOOKUP($E12,'[1]BDEW-Standard'!$B$3:$M$158,F$9,0)</f>
        <v>BH4</v>
      </c>
      <c r="G12" s="8"/>
      <c r="H12" s="279">
        <f>ROUND(VLOOKUP($E12,'[1]BDEW-Standard'!$B$3:$M$158,H$9,0),7)</f>
        <v>2.4595180999999999</v>
      </c>
      <c r="I12" s="279">
        <f>ROUND(VLOOKUP($E12,'[1]BDEW-Standard'!$B$3:$M$158,I$9,0),7)</f>
        <v>-35.253212400000002</v>
      </c>
      <c r="J12" s="279">
        <f>ROUND(VLOOKUP($E12,'[1]BDEW-Standard'!$B$3:$M$158,J$9,0),7)</f>
        <v>6.0587001000000003</v>
      </c>
      <c r="K12" s="279">
        <f>ROUND(VLOOKUP($E12,'[1]BDEW-Standard'!$B$3:$M$158,K$9,0),7)</f>
        <v>0.16473699999999999</v>
      </c>
      <c r="L12" s="353">
        <f>ROUND(VLOOKUP($E12,'[1]BDEW-Standard'!$B$3:$M$158,L$9,0),1)</f>
        <v>40</v>
      </c>
      <c r="M12" s="279">
        <f>ROUND(VLOOKUP($E12,'[1]BDEW-Standard'!$B$3:$M$158,M$9,0),7)</f>
        <v>0</v>
      </c>
      <c r="N12" s="279">
        <f>ROUND(VLOOKUP($E12,'[1]BDEW-Standard'!$B$3:$M$158,N$9,0),7)</f>
        <v>0</v>
      </c>
      <c r="O12" s="279">
        <f>ROUND(VLOOKUP($E12,'[1]BDEW-Standard'!$B$3:$M$158,O$9,0),7)</f>
        <v>0</v>
      </c>
      <c r="P12" s="279">
        <f>ROUND(VLOOKUP($E12,'[1]BDEW-Standard'!$B$3:$M$158,P$9,0),7)</f>
        <v>0</v>
      </c>
      <c r="Q12" s="354">
        <f t="shared" ref="Q12:Q24" si="1">($H12/(1+($I12/($Q$9-$L12))^$J12)+$K12)+MAX($M12*$Q$9+$N12,$O12*$Q$9+$P12)</f>
        <v>1.043802057143173</v>
      </c>
      <c r="R12" s="282">
        <f>ROUND(VLOOKUP(MID($E12,4,3),'[1]Wochentag F(WT)'!$B$7:$J$22,R$9,0),4)</f>
        <v>0.97670000000000001</v>
      </c>
      <c r="S12" s="282">
        <f>ROUND(VLOOKUP(MID($E12,4,3),'[1]Wochentag F(WT)'!$B$7:$J$22,S$9,0),4)</f>
        <v>1.0388999999999999</v>
      </c>
      <c r="T12" s="282">
        <f>ROUND(VLOOKUP(MID($E12,4,3),'[1]Wochentag F(WT)'!$B$7:$J$22,T$9,0),4)</f>
        <v>1.0027999999999999</v>
      </c>
      <c r="U12" s="282">
        <f>ROUND(VLOOKUP(MID($E12,4,3),'[1]Wochentag F(WT)'!$B$7:$J$22,U$9,0),4)</f>
        <v>1.0162</v>
      </c>
      <c r="V12" s="282">
        <f>ROUND(VLOOKUP(MID($E12,4,3),'[1]Wochentag F(WT)'!$B$7:$J$22,V$9,0),4)</f>
        <v>1.0024</v>
      </c>
      <c r="W12" s="282">
        <f>ROUND(VLOOKUP(MID($E12,4,3),'[1]Wochentag F(WT)'!$B$7:$J$22,W$9,0),4)</f>
        <v>1.0043</v>
      </c>
      <c r="X12" s="283">
        <f>7-SUM(R12:W12)</f>
        <v>0.95870000000000122</v>
      </c>
      <c r="Y12" s="304"/>
      <c r="Z12" s="213"/>
    </row>
    <row r="13" spans="2:26" s="144" customFormat="1">
      <c r="B13" s="145">
        <v>2</v>
      </c>
      <c r="C13" s="146" t="str">
        <f t="shared" si="0"/>
        <v>Stadtwerke Hof</v>
      </c>
      <c r="D13" s="63" t="s">
        <v>248</v>
      </c>
      <c r="E13" s="166" t="s">
        <v>667</v>
      </c>
      <c r="F13" s="308" t="str">
        <f>VLOOKUP($E13,'[1]BDEW-Standard'!$B$3:$M$158,F$9,0)</f>
        <v>KO4</v>
      </c>
      <c r="H13" s="279">
        <f>ROUND(VLOOKUP($E13,'[1]BDEW-Standard'!$B$3:$M$158,H$9,0),7)</f>
        <v>3.4428942999999999</v>
      </c>
      <c r="I13" s="279">
        <f>ROUND(VLOOKUP($E13,'[1]BDEW-Standard'!$B$3:$M$158,I$9,0),7)</f>
        <v>-36.659050399999998</v>
      </c>
      <c r="J13" s="279">
        <f>ROUND(VLOOKUP($E13,'[1]BDEW-Standard'!$B$3:$M$158,J$9,0),7)</f>
        <v>7.6083226000000002</v>
      </c>
      <c r="K13" s="279">
        <f>ROUND(VLOOKUP($E13,'[1]BDEW-Standard'!$B$3:$M$158,K$9,0),7)</f>
        <v>7.4685000000000001E-2</v>
      </c>
      <c r="L13" s="353">
        <f>ROUND(VLOOKUP($E13,'[1]BDEW-Standard'!$B$3:$M$158,L$9,0),1)</f>
        <v>40</v>
      </c>
      <c r="M13" s="279">
        <f>ROUND(VLOOKUP($E13,'[1]BDEW-Standard'!$B$3:$M$158,M$9,0),7)</f>
        <v>0</v>
      </c>
      <c r="N13" s="279">
        <f>ROUND(VLOOKUP($E13,'[1]BDEW-Standard'!$B$3:$M$158,N$9,0),7)</f>
        <v>0</v>
      </c>
      <c r="O13" s="279">
        <f>ROUND(VLOOKUP($E13,'[1]BDEW-Standard'!$B$3:$M$158,O$9,0),7)</f>
        <v>0</v>
      </c>
      <c r="P13" s="279">
        <f>ROUND(VLOOKUP($E13,'[1]BDEW-Standard'!$B$3:$M$158,P$9,0),7)</f>
        <v>0</v>
      </c>
      <c r="Q13" s="354">
        <f t="shared" si="1"/>
        <v>0.97768382110526542</v>
      </c>
      <c r="R13" s="282">
        <f>ROUND(VLOOKUP(MID($E13,4,3),'[1]Wochentag F(WT)'!$B$7:$J$22,R$9,0),4)</f>
        <v>1.0354000000000001</v>
      </c>
      <c r="S13" s="282">
        <f>ROUND(VLOOKUP(MID($E13,4,3),'[1]Wochentag F(WT)'!$B$7:$J$22,S$9,0),4)</f>
        <v>1.0523</v>
      </c>
      <c r="T13" s="282">
        <f>ROUND(VLOOKUP(MID($E13,4,3),'[1]Wochentag F(WT)'!$B$7:$J$22,T$9,0),4)</f>
        <v>1.0448999999999999</v>
      </c>
      <c r="U13" s="282">
        <f>ROUND(VLOOKUP(MID($E13,4,3),'[1]Wochentag F(WT)'!$B$7:$J$22,U$9,0),4)</f>
        <v>1.0494000000000001</v>
      </c>
      <c r="V13" s="282">
        <f>ROUND(VLOOKUP(MID($E13,4,3),'[1]Wochentag F(WT)'!$B$7:$J$22,V$9,0),4)</f>
        <v>0.98850000000000005</v>
      </c>
      <c r="W13" s="282">
        <f>ROUND(VLOOKUP(MID($E13,4,3),'[1]Wochentag F(WT)'!$B$7:$J$22,W$9,0),4)</f>
        <v>0.88600000000000001</v>
      </c>
      <c r="X13" s="283">
        <f t="shared" ref="X13:X24" si="2">7-SUM(R13:W13)</f>
        <v>0.94349999999999934</v>
      </c>
      <c r="Y13" s="304"/>
      <c r="Z13" s="213"/>
    </row>
    <row r="14" spans="2:26" s="144" customFormat="1">
      <c r="B14" s="145">
        <v>3</v>
      </c>
      <c r="C14" s="146" t="str">
        <f t="shared" si="0"/>
        <v>Stadtwerke Hof</v>
      </c>
      <c r="D14" s="63" t="s">
        <v>248</v>
      </c>
      <c r="E14" s="166" t="s">
        <v>668</v>
      </c>
      <c r="F14" s="308" t="str">
        <f>VLOOKUP($E14,'[1]BDEW-Standard'!$B$3:$M$158,F$9,0)</f>
        <v>GB4</v>
      </c>
      <c r="H14" s="279">
        <f>ROUND(VLOOKUP($E14,'[1]BDEW-Standard'!$B$3:$M$158,H$9,0),7)</f>
        <v>3.6017736</v>
      </c>
      <c r="I14" s="279">
        <f>ROUND(VLOOKUP($E14,'[1]BDEW-Standard'!$B$3:$M$158,I$9,0),7)</f>
        <v>-37.882536799999997</v>
      </c>
      <c r="J14" s="279">
        <f>ROUND(VLOOKUP($E14,'[1]BDEW-Standard'!$B$3:$M$158,J$9,0),7)</f>
        <v>6.9836070000000001</v>
      </c>
      <c r="K14" s="279">
        <f>ROUND(VLOOKUP($E14,'[1]BDEW-Standard'!$B$3:$M$158,K$9,0),7)</f>
        <v>5.4826199999999999E-2</v>
      </c>
      <c r="L14" s="353">
        <f>ROUND(VLOOKUP($E14,'[1]BDEW-Standard'!$B$3:$M$158,L$9,0),1)</f>
        <v>40</v>
      </c>
      <c r="M14" s="279">
        <f>ROUND(VLOOKUP($E14,'[1]BDEW-Standard'!$B$3:$M$158,M$9,0),7)</f>
        <v>0</v>
      </c>
      <c r="N14" s="279">
        <f>ROUND(VLOOKUP($E14,'[1]BDEW-Standard'!$B$3:$M$158,N$9,0),7)</f>
        <v>0</v>
      </c>
      <c r="O14" s="279">
        <f>ROUND(VLOOKUP($E14,'[1]BDEW-Standard'!$B$3:$M$158,O$9,0),7)</f>
        <v>0</v>
      </c>
      <c r="P14" s="279">
        <f>ROUND(VLOOKUP($E14,'[1]BDEW-Standard'!$B$3:$M$158,P$9,0),7)</f>
        <v>0</v>
      </c>
      <c r="Q14" s="354">
        <f t="shared" si="1"/>
        <v>0.90239375975311864</v>
      </c>
      <c r="R14" s="282">
        <f>ROUND(VLOOKUP(MID($E14,4,3),'[1]Wochentag F(WT)'!$B$7:$J$22,R$9,0),4)</f>
        <v>0.98970000000000002</v>
      </c>
      <c r="S14" s="282">
        <f>ROUND(VLOOKUP(MID($E14,4,3),'[1]Wochentag F(WT)'!$B$7:$J$22,S$9,0),4)</f>
        <v>0.9627</v>
      </c>
      <c r="T14" s="282">
        <f>ROUND(VLOOKUP(MID($E14,4,3),'[1]Wochentag F(WT)'!$B$7:$J$22,T$9,0),4)</f>
        <v>1.0507</v>
      </c>
      <c r="U14" s="282">
        <f>ROUND(VLOOKUP(MID($E14,4,3),'[1]Wochentag F(WT)'!$B$7:$J$22,U$9,0),4)</f>
        <v>1.0551999999999999</v>
      </c>
      <c r="V14" s="282">
        <f>ROUND(VLOOKUP(MID($E14,4,3),'[1]Wochentag F(WT)'!$B$7:$J$22,V$9,0),4)</f>
        <v>1.0297000000000001</v>
      </c>
      <c r="W14" s="282">
        <f>ROUND(VLOOKUP(MID($E14,4,3),'[1]Wochentag F(WT)'!$B$7:$J$22,W$9,0),4)</f>
        <v>0.97670000000000001</v>
      </c>
      <c r="X14" s="283">
        <f t="shared" si="2"/>
        <v>0.9352999999999998</v>
      </c>
      <c r="Y14" s="304"/>
      <c r="Z14" s="213"/>
    </row>
    <row r="15" spans="2:26" s="144" customFormat="1">
      <c r="B15" s="145">
        <v>4</v>
      </c>
      <c r="C15" s="146" t="str">
        <f t="shared" si="0"/>
        <v>Stadtwerke Hof</v>
      </c>
      <c r="D15" s="63" t="s">
        <v>248</v>
      </c>
      <c r="E15" s="166" t="s">
        <v>669</v>
      </c>
      <c r="F15" s="308" t="str">
        <f>VLOOKUP($E15,'[1]BDEW-Standard'!$B$3:$M$158,F$9,0)</f>
        <v>GA4</v>
      </c>
      <c r="H15" s="279">
        <f>ROUND(VLOOKUP($E15,'[1]BDEW-Standard'!$B$3:$M$158,H$9,0),7)</f>
        <v>2.8195655999999998</v>
      </c>
      <c r="I15" s="279">
        <f>ROUND(VLOOKUP($E15,'[1]BDEW-Standard'!$B$3:$M$158,I$9,0),7)</f>
        <v>-36</v>
      </c>
      <c r="J15" s="279">
        <f>ROUND(VLOOKUP($E15,'[1]BDEW-Standard'!$B$3:$M$158,J$9,0),7)</f>
        <v>7.7368518000000002</v>
      </c>
      <c r="K15" s="279">
        <f>ROUND(VLOOKUP($E15,'[1]BDEW-Standard'!$B$3:$M$158,K$9,0),7)</f>
        <v>0.157281</v>
      </c>
      <c r="L15" s="353">
        <f>ROUND(VLOOKUP($E15,'[1]BDEW-Standard'!$B$3:$M$158,L$9,0),1)</f>
        <v>40</v>
      </c>
      <c r="M15" s="279">
        <f>ROUND(VLOOKUP($E15,'[1]BDEW-Standard'!$B$3:$M$158,M$9,0),7)</f>
        <v>0</v>
      </c>
      <c r="N15" s="279">
        <f>ROUND(VLOOKUP($E15,'[1]BDEW-Standard'!$B$3:$M$158,N$9,0),7)</f>
        <v>0</v>
      </c>
      <c r="O15" s="279">
        <f>ROUND(VLOOKUP($E15,'[1]BDEW-Standard'!$B$3:$M$158,O$9,0),7)</f>
        <v>0</v>
      </c>
      <c r="P15" s="279">
        <f>ROUND(VLOOKUP($E15,'[1]BDEW-Standard'!$B$3:$M$158,P$9,0),7)</f>
        <v>0</v>
      </c>
      <c r="Q15" s="354">
        <f t="shared" si="1"/>
        <v>0.96576337685759206</v>
      </c>
      <c r="R15" s="282">
        <f>ROUND(VLOOKUP(MID($E15,4,3),'[1]Wochentag F(WT)'!$B$7:$J$22,R$9,0),4)</f>
        <v>0.93220000000000003</v>
      </c>
      <c r="S15" s="282">
        <f>ROUND(VLOOKUP(MID($E15,4,3),'[1]Wochentag F(WT)'!$B$7:$J$22,S$9,0),4)</f>
        <v>0.98939999999999995</v>
      </c>
      <c r="T15" s="282">
        <f>ROUND(VLOOKUP(MID($E15,4,3),'[1]Wochentag F(WT)'!$B$7:$J$22,T$9,0),4)</f>
        <v>1.0033000000000001</v>
      </c>
      <c r="U15" s="282">
        <f>ROUND(VLOOKUP(MID($E15,4,3),'[1]Wochentag F(WT)'!$B$7:$J$22,U$9,0),4)</f>
        <v>1.0108999999999999</v>
      </c>
      <c r="V15" s="282">
        <f>ROUND(VLOOKUP(MID($E15,4,3),'[1]Wochentag F(WT)'!$B$7:$J$22,V$9,0),4)</f>
        <v>1.018</v>
      </c>
      <c r="W15" s="282">
        <f>ROUND(VLOOKUP(MID($E15,4,3),'[1]Wochentag F(WT)'!$B$7:$J$22,W$9,0),4)</f>
        <v>1.0356000000000001</v>
      </c>
      <c r="X15" s="283">
        <f t="shared" si="2"/>
        <v>1.0106000000000002</v>
      </c>
      <c r="Y15" s="304"/>
      <c r="Z15" s="213"/>
    </row>
    <row r="16" spans="2:26" s="144" customFormat="1">
      <c r="B16" s="145">
        <v>5</v>
      </c>
      <c r="C16" s="146" t="str">
        <f t="shared" si="0"/>
        <v>Stadtwerke Hof</v>
      </c>
      <c r="D16" s="63" t="s">
        <v>248</v>
      </c>
      <c r="E16" s="166" t="s">
        <v>670</v>
      </c>
      <c r="F16" s="308" t="str">
        <f>VLOOKUP($E16,'[1]BDEW-Standard'!$B$3:$M$158,F$9,0)</f>
        <v>HA4</v>
      </c>
      <c r="H16" s="279">
        <f>ROUND(VLOOKUP($E16,'[1]BDEW-Standard'!$B$3:$M$158,H$9,0),7)</f>
        <v>4.0196902000000003</v>
      </c>
      <c r="I16" s="279">
        <f>ROUND(VLOOKUP($E16,'[1]BDEW-Standard'!$B$3:$M$158,I$9,0),7)</f>
        <v>-37.828203700000003</v>
      </c>
      <c r="J16" s="279">
        <f>ROUND(VLOOKUP($E16,'[1]BDEW-Standard'!$B$3:$M$158,J$9,0),7)</f>
        <v>8.1593368999999996</v>
      </c>
      <c r="K16" s="279">
        <f>ROUND(VLOOKUP($E16,'[1]BDEW-Standard'!$B$3:$M$158,K$9,0),7)</f>
        <v>4.72845E-2</v>
      </c>
      <c r="L16" s="353">
        <f>ROUND(VLOOKUP($E16,'[1]BDEW-Standard'!$B$3:$M$158,L$9,0),1)</f>
        <v>40</v>
      </c>
      <c r="M16" s="279">
        <f>ROUND(VLOOKUP($E16,'[1]BDEW-Standard'!$B$3:$M$158,M$9,0),7)</f>
        <v>0</v>
      </c>
      <c r="N16" s="279">
        <f>ROUND(VLOOKUP($E16,'[1]BDEW-Standard'!$B$3:$M$158,N$9,0),7)</f>
        <v>0</v>
      </c>
      <c r="O16" s="279">
        <f>ROUND(VLOOKUP($E16,'[1]BDEW-Standard'!$B$3:$M$158,O$9,0),7)</f>
        <v>0</v>
      </c>
      <c r="P16" s="279">
        <f>ROUND(VLOOKUP($E16,'[1]BDEW-Standard'!$B$3:$M$158,P$9,0),7)</f>
        <v>0</v>
      </c>
      <c r="Q16" s="354">
        <f t="shared" si="1"/>
        <v>0.86486713303260787</v>
      </c>
      <c r="R16" s="282">
        <f>ROUND(VLOOKUP(MID($E16,4,3),'[1]Wochentag F(WT)'!$B$7:$J$22,R$9,0),4)</f>
        <v>1.0358000000000001</v>
      </c>
      <c r="S16" s="282">
        <f>ROUND(VLOOKUP(MID($E16,4,3),'[1]Wochentag F(WT)'!$B$7:$J$22,S$9,0),4)</f>
        <v>1.0232000000000001</v>
      </c>
      <c r="T16" s="282">
        <f>ROUND(VLOOKUP(MID($E16,4,3),'[1]Wochentag F(WT)'!$B$7:$J$22,T$9,0),4)</f>
        <v>1.0251999999999999</v>
      </c>
      <c r="U16" s="282">
        <f>ROUND(VLOOKUP(MID($E16,4,3),'[1]Wochentag F(WT)'!$B$7:$J$22,U$9,0),4)</f>
        <v>1.0295000000000001</v>
      </c>
      <c r="V16" s="282">
        <f>ROUND(VLOOKUP(MID($E16,4,3),'[1]Wochentag F(WT)'!$B$7:$J$22,V$9,0),4)</f>
        <v>1.0253000000000001</v>
      </c>
      <c r="W16" s="282">
        <f>ROUND(VLOOKUP(MID($E16,4,3),'[1]Wochentag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Stadtwerke Hof</v>
      </c>
      <c r="D17" s="63" t="s">
        <v>248</v>
      </c>
      <c r="E17" s="166" t="s">
        <v>671</v>
      </c>
      <c r="F17" s="308" t="str">
        <f>VLOOKUP($E17,'[1]BDEW-Standard'!$B$3:$M$158,F$9,0)</f>
        <v>MF4</v>
      </c>
      <c r="H17" s="279">
        <f>ROUND(VLOOKUP($E17,'[1]BDEW-Standard'!$B$3:$M$158,H$9,0),7)</f>
        <v>2.5187775000000001</v>
      </c>
      <c r="I17" s="279">
        <f>ROUND(VLOOKUP($E17,'[1]BDEW-Standard'!$B$3:$M$158,I$9,0),7)</f>
        <v>-35.033375399999997</v>
      </c>
      <c r="J17" s="279">
        <f>ROUND(VLOOKUP($E17,'[1]BDEW-Standard'!$B$3:$M$158,J$9,0),7)</f>
        <v>6.2240634000000004</v>
      </c>
      <c r="K17" s="279">
        <f>ROUND(VLOOKUP($E17,'[1]BDEW-Standard'!$B$3:$M$158,K$9,0),7)</f>
        <v>0.10107820000000001</v>
      </c>
      <c r="L17" s="353">
        <f>ROUND(VLOOKUP($E17,'[1]BDEW-Standard'!$B$3:$M$158,L$9,0),1)</f>
        <v>40</v>
      </c>
      <c r="M17" s="279">
        <f>ROUND(VLOOKUP($E17,'[1]BDEW-Standard'!$B$3:$M$158,M$9,0),7)</f>
        <v>0</v>
      </c>
      <c r="N17" s="279">
        <f>ROUND(VLOOKUP($E17,'[1]BDEW-Standard'!$B$3:$M$158,N$9,0),7)</f>
        <v>0</v>
      </c>
      <c r="O17" s="279">
        <f>ROUND(VLOOKUP($E17,'[1]BDEW-Standard'!$B$3:$M$158,O$9,0),7)</f>
        <v>0</v>
      </c>
      <c r="P17" s="279">
        <f>ROUND(VLOOKUP($E17,'[1]BDEW-Standard'!$B$3:$M$158,P$9,0),7)</f>
        <v>0</v>
      </c>
      <c r="Q17" s="354">
        <f t="shared" si="1"/>
        <v>1.0146273685996503</v>
      </c>
      <c r="R17" s="282">
        <f>ROUND(VLOOKUP(MID($E17,4,3),'[1]Wochentag F(WT)'!$B$7:$J$22,R$9,0),4)</f>
        <v>1.0354000000000001</v>
      </c>
      <c r="S17" s="282">
        <f>ROUND(VLOOKUP(MID($E17,4,3),'[1]Wochentag F(WT)'!$B$7:$J$22,S$9,0),4)</f>
        <v>1.0523</v>
      </c>
      <c r="T17" s="282">
        <f>ROUND(VLOOKUP(MID($E17,4,3),'[1]Wochentag F(WT)'!$B$7:$J$22,T$9,0),4)</f>
        <v>1.0448999999999999</v>
      </c>
      <c r="U17" s="282">
        <f>ROUND(VLOOKUP(MID($E17,4,3),'[1]Wochentag F(WT)'!$B$7:$J$22,U$9,0),4)</f>
        <v>1.0494000000000001</v>
      </c>
      <c r="V17" s="282">
        <f>ROUND(VLOOKUP(MID($E17,4,3),'[1]Wochentag F(WT)'!$B$7:$J$22,V$9,0),4)</f>
        <v>0.98850000000000005</v>
      </c>
      <c r="W17" s="282">
        <f>ROUND(VLOOKUP(MID($E17,4,3),'[1]Wochentag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Stadtwerke Hof</v>
      </c>
      <c r="D18" s="63" t="s">
        <v>248</v>
      </c>
      <c r="E18" s="166" t="s">
        <v>4</v>
      </c>
      <c r="F18" s="308" t="str">
        <f>VLOOKUP($E18,'[1]BDEW-Standard'!$B$3:$M$158,F$9,0)</f>
        <v>HK3</v>
      </c>
      <c r="H18" s="279">
        <f>ROUND(VLOOKUP($E18,'[1]BDEW-Standard'!$B$3:$M$158,H$9,0),7)</f>
        <v>0.40409319999999999</v>
      </c>
      <c r="I18" s="279">
        <f>ROUND(VLOOKUP($E18,'[1]BDEW-Standard'!$B$3:$M$158,I$9,0),7)</f>
        <v>-24.439296800000001</v>
      </c>
      <c r="J18" s="279">
        <f>ROUND(VLOOKUP($E18,'[1]BDEW-Standard'!$B$3:$M$158,J$9,0),7)</f>
        <v>6.5718174999999999</v>
      </c>
      <c r="K18" s="279">
        <f>ROUND(VLOOKUP($E18,'[1]BDEW-Standard'!$B$3:$M$158,K$9,0),7)</f>
        <v>0.71077100000000004</v>
      </c>
      <c r="L18" s="353">
        <f>ROUND(VLOOKUP($E18,'[1]BDEW-Standard'!$B$3:$M$158,L$9,0),1)</f>
        <v>40</v>
      </c>
      <c r="M18" s="279">
        <f>ROUND(VLOOKUP($E18,'[1]BDEW-Standard'!$B$3:$M$158,M$9,0),7)</f>
        <v>0</v>
      </c>
      <c r="N18" s="279">
        <f>ROUND(VLOOKUP($E18,'[1]BDEW-Standard'!$B$3:$M$158,N$9,0),7)</f>
        <v>0</v>
      </c>
      <c r="O18" s="279">
        <f>ROUND(VLOOKUP($E18,'[1]BDEW-Standard'!$B$3:$M$158,O$9,0),7)</f>
        <v>0</v>
      </c>
      <c r="P18" s="279">
        <f>ROUND(VLOOKUP($E18,'[1]BDEW-Standard'!$B$3:$M$158,P$9,0),7)</f>
        <v>0</v>
      </c>
      <c r="Q18" s="354">
        <f t="shared" si="1"/>
        <v>1.0561214000512988</v>
      </c>
      <c r="R18" s="282">
        <f>ROUND(VLOOKUP(MID($E18,4,3),'[1]Wochentag F(WT)'!$B$7:$J$22,R$9,0),4)</f>
        <v>1</v>
      </c>
      <c r="S18" s="282">
        <f>ROUND(VLOOKUP(MID($E18,4,3),'[1]Wochentag F(WT)'!$B$7:$J$22,S$9,0),4)</f>
        <v>1</v>
      </c>
      <c r="T18" s="282">
        <f>ROUND(VLOOKUP(MID($E18,4,3),'[1]Wochentag F(WT)'!$B$7:$J$22,T$9,0),4)</f>
        <v>1</v>
      </c>
      <c r="U18" s="282">
        <f>ROUND(VLOOKUP(MID($E18,4,3),'[1]Wochentag F(WT)'!$B$7:$J$22,U$9,0),4)</f>
        <v>1</v>
      </c>
      <c r="V18" s="282">
        <f>ROUND(VLOOKUP(MID($E18,4,3),'[1]Wochentag F(WT)'!$B$7:$J$22,V$9,0),4)</f>
        <v>1</v>
      </c>
      <c r="W18" s="282">
        <f>ROUND(VLOOKUP(MID($E18,4,3),'[1]Wochentag F(WT)'!$B$7:$J$22,W$9,0),4)</f>
        <v>1</v>
      </c>
      <c r="X18" s="283">
        <f t="shared" si="2"/>
        <v>1</v>
      </c>
      <c r="Y18" s="304"/>
      <c r="Z18" s="213"/>
    </row>
    <row r="19" spans="2:26" s="144" customFormat="1">
      <c r="B19" s="145">
        <v>8</v>
      </c>
      <c r="C19" s="146" t="str">
        <f t="shared" si="0"/>
        <v>Stadtwerke Hof</v>
      </c>
      <c r="D19" s="63" t="s">
        <v>248</v>
      </c>
      <c r="E19" s="166" t="s">
        <v>672</v>
      </c>
      <c r="F19" s="308" t="str">
        <f>VLOOKUP($E19,'[1]BDEW-Standard'!$B$3:$M$158,F$9,0)</f>
        <v>PD4</v>
      </c>
      <c r="H19" s="279">
        <f>ROUND(VLOOKUP($E19,'[1]BDEW-Standard'!$B$3:$M$158,H$9,0),7)</f>
        <v>3.85</v>
      </c>
      <c r="I19" s="279">
        <f>ROUND(VLOOKUP($E19,'[1]BDEW-Standard'!$B$3:$M$158,I$9,0),7)</f>
        <v>-37</v>
      </c>
      <c r="J19" s="279">
        <f>ROUND(VLOOKUP($E19,'[1]BDEW-Standard'!$B$3:$M$158,J$9,0),7)</f>
        <v>10.2405021</v>
      </c>
      <c r="K19" s="279">
        <f>ROUND(VLOOKUP($E19,'[1]BDEW-Standard'!$B$3:$M$158,K$9,0),7)</f>
        <v>4.6924300000000002E-2</v>
      </c>
      <c r="L19" s="353">
        <f>ROUND(VLOOKUP($E19,'[1]BDEW-Standard'!$B$3:$M$158,L$9,0),1)</f>
        <v>40</v>
      </c>
      <c r="M19" s="279">
        <f>ROUND(VLOOKUP($E19,'[1]BDEW-Standard'!$B$3:$M$158,M$9,0),7)</f>
        <v>0</v>
      </c>
      <c r="N19" s="279">
        <f>ROUND(VLOOKUP($E19,'[1]BDEW-Standard'!$B$3:$M$158,N$9,0),7)</f>
        <v>0</v>
      </c>
      <c r="O19" s="279">
        <f>ROUND(VLOOKUP($E19,'[1]BDEW-Standard'!$B$3:$M$158,O$9,0),7)</f>
        <v>0</v>
      </c>
      <c r="P19" s="279">
        <f>ROUND(VLOOKUP($E19,'[1]BDEW-Standard'!$B$3:$M$158,P$9,0),7)</f>
        <v>0</v>
      </c>
      <c r="Q19" s="354">
        <f t="shared" si="1"/>
        <v>0.75691065279879233</v>
      </c>
      <c r="R19" s="282">
        <f>ROUND(VLOOKUP(MID($E19,4,3),'[1]Wochentag F(WT)'!$B$7:$J$22,R$9,0),4)</f>
        <v>1.0214000000000001</v>
      </c>
      <c r="S19" s="282">
        <f>ROUND(VLOOKUP(MID($E19,4,3),'[1]Wochentag F(WT)'!$B$7:$J$22,S$9,0),4)</f>
        <v>1.0866</v>
      </c>
      <c r="T19" s="282">
        <f>ROUND(VLOOKUP(MID($E19,4,3),'[1]Wochentag F(WT)'!$B$7:$J$22,T$9,0),4)</f>
        <v>1.0720000000000001</v>
      </c>
      <c r="U19" s="282">
        <f>ROUND(VLOOKUP(MID($E19,4,3),'[1]Wochentag F(WT)'!$B$7:$J$22,U$9,0),4)</f>
        <v>1.0557000000000001</v>
      </c>
      <c r="V19" s="282">
        <f>ROUND(VLOOKUP(MID($E19,4,3),'[1]Wochentag F(WT)'!$B$7:$J$22,V$9,0),4)</f>
        <v>1.0117</v>
      </c>
      <c r="W19" s="282">
        <f>ROUND(VLOOKUP(MID($E19,4,3),'[1]Wochentag F(WT)'!$B$7:$J$22,W$9,0),4)</f>
        <v>0.90010000000000001</v>
      </c>
      <c r="X19" s="283">
        <f t="shared" si="2"/>
        <v>0.85249999999999915</v>
      </c>
      <c r="Y19" s="304"/>
      <c r="Z19" s="213"/>
    </row>
    <row r="20" spans="2:26" s="144" customFormat="1">
      <c r="B20" s="145">
        <v>9</v>
      </c>
      <c r="C20" s="146" t="str">
        <f t="shared" si="0"/>
        <v>Stadtwerke Hof</v>
      </c>
      <c r="D20" s="63" t="s">
        <v>248</v>
      </c>
      <c r="E20" s="166" t="s">
        <v>673</v>
      </c>
      <c r="F20" s="308" t="str">
        <f>VLOOKUP($E20,'[1]BDEW-Standard'!$B$3:$M$158,F$9,0)</f>
        <v>BD4</v>
      </c>
      <c r="H20" s="279">
        <f>ROUND(VLOOKUP($E20,'[1]BDEW-Standard'!$B$3:$M$158,H$9,0),7)</f>
        <v>3.75</v>
      </c>
      <c r="I20" s="279">
        <f>ROUND(VLOOKUP($E20,'[1]BDEW-Standard'!$B$3:$M$158,I$9,0),7)</f>
        <v>-37.5</v>
      </c>
      <c r="J20" s="279">
        <f>ROUND(VLOOKUP($E20,'[1]BDEW-Standard'!$B$3:$M$158,J$9,0),7)</f>
        <v>6.8</v>
      </c>
      <c r="K20" s="279">
        <f>ROUND(VLOOKUP($E20,'[1]BDEW-Standard'!$B$3:$M$158,K$9,0),7)</f>
        <v>6.0911300000000002E-2</v>
      </c>
      <c r="L20" s="353">
        <f>ROUND(VLOOKUP($E20,'[1]BDEW-Standard'!$B$3:$M$158,L$9,0),1)</f>
        <v>40</v>
      </c>
      <c r="M20" s="279">
        <f>ROUND(VLOOKUP($E20,'[1]BDEW-Standard'!$B$3:$M$158,M$9,0),7)</f>
        <v>0</v>
      </c>
      <c r="N20" s="279">
        <f>ROUND(VLOOKUP($E20,'[1]BDEW-Standard'!$B$3:$M$158,N$9,0),7)</f>
        <v>0</v>
      </c>
      <c r="O20" s="279">
        <f>ROUND(VLOOKUP($E20,'[1]BDEW-Standard'!$B$3:$M$158,O$9,0),7)</f>
        <v>0</v>
      </c>
      <c r="P20" s="279">
        <f>ROUND(VLOOKUP($E20,'[1]BDEW-Standard'!$B$3:$M$158,P$9,0),7)</f>
        <v>0</v>
      </c>
      <c r="Q20" s="354">
        <f t="shared" si="1"/>
        <v>1.0126136468627658</v>
      </c>
      <c r="R20" s="282">
        <f>ROUND(VLOOKUP(MID($E20,4,3),'[1]Wochentag F(WT)'!$B$7:$J$22,R$9,0),4)</f>
        <v>1.1052</v>
      </c>
      <c r="S20" s="282">
        <f>ROUND(VLOOKUP(MID($E20,4,3),'[1]Wochentag F(WT)'!$B$7:$J$22,S$9,0),4)</f>
        <v>1.0857000000000001</v>
      </c>
      <c r="T20" s="282">
        <f>ROUND(VLOOKUP(MID($E20,4,3),'[1]Wochentag F(WT)'!$B$7:$J$22,T$9,0),4)</f>
        <v>1.0378000000000001</v>
      </c>
      <c r="U20" s="282">
        <f>ROUND(VLOOKUP(MID($E20,4,3),'[1]Wochentag F(WT)'!$B$7:$J$22,U$9,0),4)</f>
        <v>1.0622</v>
      </c>
      <c r="V20" s="282">
        <f>ROUND(VLOOKUP(MID($E20,4,3),'[1]Wochentag F(WT)'!$B$7:$J$22,V$9,0),4)</f>
        <v>1.0266</v>
      </c>
      <c r="W20" s="282">
        <f>ROUND(VLOOKUP(MID($E20,4,3),'[1]Wochentag F(WT)'!$B$7:$J$22,W$9,0),4)</f>
        <v>0.76290000000000002</v>
      </c>
      <c r="X20" s="283">
        <f t="shared" si="2"/>
        <v>0.91959999999999997</v>
      </c>
      <c r="Y20" s="304"/>
      <c r="Z20" s="213"/>
    </row>
    <row r="21" spans="2:26" s="144" customFormat="1">
      <c r="B21" s="145">
        <v>10</v>
      </c>
      <c r="C21" s="146" t="str">
        <f t="shared" si="0"/>
        <v>Stadtwerke Hof</v>
      </c>
      <c r="D21" s="63" t="s">
        <v>248</v>
      </c>
      <c r="E21" s="166" t="s">
        <v>674</v>
      </c>
      <c r="F21" s="308" t="str">
        <f>VLOOKUP($E21,'[1]BDEW-Standard'!$B$3:$M$158,F$9,0)</f>
        <v>WA4</v>
      </c>
      <c r="H21" s="279">
        <f>ROUND(VLOOKUP($E21,'[1]BDEW-Standard'!$B$3:$M$158,H$9,0),7)</f>
        <v>1.0535874999999999</v>
      </c>
      <c r="I21" s="279">
        <f>ROUND(VLOOKUP($E21,'[1]BDEW-Standard'!$B$3:$M$158,I$9,0),7)</f>
        <v>-35.299999999999997</v>
      </c>
      <c r="J21" s="279">
        <f>ROUND(VLOOKUP($E21,'[1]BDEW-Standard'!$B$3:$M$158,J$9,0),7)</f>
        <v>4.8662747</v>
      </c>
      <c r="K21" s="279">
        <f>ROUND(VLOOKUP($E21,'[1]BDEW-Standard'!$B$3:$M$158,K$9,0),7)</f>
        <v>0.68110420000000005</v>
      </c>
      <c r="L21" s="353">
        <f>ROUND(VLOOKUP($E21,'[1]BDEW-Standard'!$B$3:$M$158,L$9,0),1)</f>
        <v>40</v>
      </c>
      <c r="M21" s="279">
        <f>ROUND(VLOOKUP($E21,'[1]BDEW-Standard'!$B$3:$M$158,M$9,0),7)</f>
        <v>0</v>
      </c>
      <c r="N21" s="279">
        <f>ROUND(VLOOKUP($E21,'[1]BDEW-Standard'!$B$3:$M$158,N$9,0),7)</f>
        <v>0</v>
      </c>
      <c r="O21" s="279">
        <f>ROUND(VLOOKUP($E21,'[1]BDEW-Standard'!$B$3:$M$158,O$9,0),7)</f>
        <v>0</v>
      </c>
      <c r="P21" s="279">
        <f>ROUND(VLOOKUP($E21,'[1]BDEW-Standard'!$B$3:$M$158,P$9,0),7)</f>
        <v>0</v>
      </c>
      <c r="Q21" s="354">
        <f t="shared" si="1"/>
        <v>1.0844348950990992</v>
      </c>
      <c r="R21" s="282">
        <f>ROUND(VLOOKUP(MID($E21,4,3),'[1]Wochentag F(WT)'!$B$7:$J$22,R$9,0),4)</f>
        <v>1.2457</v>
      </c>
      <c r="S21" s="282">
        <f>ROUND(VLOOKUP(MID($E21,4,3),'[1]Wochentag F(WT)'!$B$7:$J$22,S$9,0),4)</f>
        <v>1.2615000000000001</v>
      </c>
      <c r="T21" s="282">
        <f>ROUND(VLOOKUP(MID($E21,4,3),'[1]Wochentag F(WT)'!$B$7:$J$22,T$9,0),4)</f>
        <v>1.2706999999999999</v>
      </c>
      <c r="U21" s="282">
        <f>ROUND(VLOOKUP(MID($E21,4,3),'[1]Wochentag F(WT)'!$B$7:$J$22,U$9,0),4)</f>
        <v>1.2430000000000001</v>
      </c>
      <c r="V21" s="282">
        <f>ROUND(VLOOKUP(MID($E21,4,3),'[1]Wochentag F(WT)'!$B$7:$J$22,V$9,0),4)</f>
        <v>1.1275999999999999</v>
      </c>
      <c r="W21" s="282">
        <f>ROUND(VLOOKUP(MID($E21,4,3),'[1]Wochentag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Stadtwerke Hof</v>
      </c>
      <c r="D22" s="63" t="s">
        <v>248</v>
      </c>
      <c r="E22" s="166" t="s">
        <v>675</v>
      </c>
      <c r="F22" s="308" t="str">
        <f>VLOOKUP($E22,'[1]BDEW-Standard'!$B$3:$M$158,F$9,0)</f>
        <v>BA4</v>
      </c>
      <c r="H22" s="279">
        <f>ROUND(VLOOKUP($E22,'[1]BDEW-Standard'!$B$3:$M$158,H$9,0),7)</f>
        <v>0.93158890000000005</v>
      </c>
      <c r="I22" s="279">
        <f>ROUND(VLOOKUP($E22,'[1]BDEW-Standard'!$B$3:$M$158,I$9,0),7)</f>
        <v>-33.35</v>
      </c>
      <c r="J22" s="279">
        <f>ROUND(VLOOKUP($E22,'[1]BDEW-Standard'!$B$3:$M$158,J$9,0),7)</f>
        <v>5.7212303000000002</v>
      </c>
      <c r="K22" s="279">
        <f>ROUND(VLOOKUP($E22,'[1]BDEW-Standard'!$B$3:$M$158,K$9,0),7)</f>
        <v>0.66564939999999995</v>
      </c>
      <c r="L22" s="353">
        <f>ROUND(VLOOKUP($E22,'[1]BDEW-Standard'!$B$3:$M$158,L$9,0),1)</f>
        <v>40</v>
      </c>
      <c r="M22" s="279">
        <f>ROUND(VLOOKUP($E22,'[1]BDEW-Standard'!$B$3:$M$158,M$9,0),7)</f>
        <v>0</v>
      </c>
      <c r="N22" s="279">
        <f>ROUND(VLOOKUP($E22,'[1]BDEW-Standard'!$B$3:$M$158,N$9,0),7)</f>
        <v>0</v>
      </c>
      <c r="O22" s="279">
        <f>ROUND(VLOOKUP($E22,'[1]BDEW-Standard'!$B$3:$M$158,O$9,0),7)</f>
        <v>0</v>
      </c>
      <c r="P22" s="279">
        <f>ROUND(VLOOKUP($E22,'[1]BDEW-Standard'!$B$3:$M$158,P$9,0),7)</f>
        <v>0</v>
      </c>
      <c r="Q22" s="354">
        <f t="shared" si="1"/>
        <v>1.0766391850538448</v>
      </c>
      <c r="R22" s="282">
        <f>ROUND(VLOOKUP(MID($E22,4,3),'[1]Wochentag F(WT)'!$B$7:$J$22,R$9,0),4)</f>
        <v>1.0848</v>
      </c>
      <c r="S22" s="282">
        <f>ROUND(VLOOKUP(MID($E22,4,3),'[1]Wochentag F(WT)'!$B$7:$J$22,S$9,0),4)</f>
        <v>1.1211</v>
      </c>
      <c r="T22" s="282">
        <f>ROUND(VLOOKUP(MID($E22,4,3),'[1]Wochentag F(WT)'!$B$7:$J$22,T$9,0),4)</f>
        <v>1.0769</v>
      </c>
      <c r="U22" s="282">
        <f>ROUND(VLOOKUP(MID($E22,4,3),'[1]Wochentag F(WT)'!$B$7:$J$22,U$9,0),4)</f>
        <v>1.1353</v>
      </c>
      <c r="V22" s="282">
        <f>ROUND(VLOOKUP(MID($E22,4,3),'[1]Wochentag F(WT)'!$B$7:$J$22,V$9,0),4)</f>
        <v>1.1402000000000001</v>
      </c>
      <c r="W22" s="282">
        <f>ROUND(VLOOKUP(MID($E22,4,3),'[1]Wochentag F(WT)'!$B$7:$J$22,W$9,0),4)</f>
        <v>0.48520000000000002</v>
      </c>
      <c r="X22" s="283">
        <f t="shared" si="2"/>
        <v>0.95650000000000013</v>
      </c>
      <c r="Y22" s="304"/>
      <c r="Z22" s="213"/>
    </row>
    <row r="23" spans="2:26" s="144" customFormat="1">
      <c r="B23" s="145">
        <v>12</v>
      </c>
      <c r="C23" s="146" t="str">
        <f t="shared" si="0"/>
        <v>Stadtwerke Hof</v>
      </c>
      <c r="D23" s="63" t="s">
        <v>248</v>
      </c>
      <c r="E23" s="166" t="s">
        <v>676</v>
      </c>
      <c r="F23" s="308" t="str">
        <f>VLOOKUP($E23,'[1]BDEW-Standard'!$B$3:$M$158,F$9,0)</f>
        <v>MK4</v>
      </c>
      <c r="H23" s="279">
        <f>ROUND(VLOOKUP($E23,'[1]BDEW-Standard'!$B$3:$M$158,H$9,0),7)</f>
        <v>3.1177248</v>
      </c>
      <c r="I23" s="279">
        <f>ROUND(VLOOKUP($E23,'[1]BDEW-Standard'!$B$3:$M$158,I$9,0),7)</f>
        <v>-35.871506199999999</v>
      </c>
      <c r="J23" s="279">
        <f>ROUND(VLOOKUP($E23,'[1]BDEW-Standard'!$B$3:$M$158,J$9,0),7)</f>
        <v>7.5186828999999999</v>
      </c>
      <c r="K23" s="279">
        <f>ROUND(VLOOKUP($E23,'[1]BDEW-Standard'!$B$3:$M$158,K$9,0),7)</f>
        <v>3.4330100000000002E-2</v>
      </c>
      <c r="L23" s="353">
        <f>ROUND(VLOOKUP($E23,'[1]BDEW-Standard'!$B$3:$M$158,L$9,0),1)</f>
        <v>40</v>
      </c>
      <c r="M23" s="279">
        <f>ROUND(VLOOKUP($E23,'[1]BDEW-Standard'!$B$3:$M$158,M$9,0),7)</f>
        <v>0</v>
      </c>
      <c r="N23" s="279">
        <f>ROUND(VLOOKUP($E23,'[1]BDEW-Standard'!$B$3:$M$158,N$9,0),7)</f>
        <v>0</v>
      </c>
      <c r="O23" s="279">
        <f>ROUND(VLOOKUP($E23,'[1]BDEW-Standard'!$B$3:$M$158,O$9,0),7)</f>
        <v>0</v>
      </c>
      <c r="P23" s="279">
        <f>ROUND(VLOOKUP($E23,'[1]BDEW-Standard'!$B$3:$M$158,P$9,0),7)</f>
        <v>0</v>
      </c>
      <c r="Q23" s="354">
        <f t="shared" si="1"/>
        <v>0.9622064996731321</v>
      </c>
      <c r="R23" s="282">
        <f>ROUND(VLOOKUP(MID($E23,4,3),'[1]Wochentag F(WT)'!$B$7:$J$22,R$9,0),4)</f>
        <v>1.0699000000000001</v>
      </c>
      <c r="S23" s="282">
        <f>ROUND(VLOOKUP(MID($E23,4,3),'[1]Wochentag F(WT)'!$B$7:$J$22,S$9,0),4)</f>
        <v>1.0365</v>
      </c>
      <c r="T23" s="282">
        <f>ROUND(VLOOKUP(MID($E23,4,3),'[1]Wochentag F(WT)'!$B$7:$J$22,T$9,0),4)</f>
        <v>0.99329999999999996</v>
      </c>
      <c r="U23" s="282">
        <f>ROUND(VLOOKUP(MID($E23,4,3),'[1]Wochentag F(WT)'!$B$7:$J$22,U$9,0),4)</f>
        <v>0.99480000000000002</v>
      </c>
      <c r="V23" s="282">
        <f>ROUND(VLOOKUP(MID($E23,4,3),'[1]Wochentag F(WT)'!$B$7:$J$22,V$9,0),4)</f>
        <v>1.0659000000000001</v>
      </c>
      <c r="W23" s="282">
        <f>ROUND(VLOOKUP(MID($E23,4,3),'[1]Wochentag F(WT)'!$B$7:$J$22,W$9,0),4)</f>
        <v>0.93620000000000003</v>
      </c>
      <c r="X23" s="283">
        <f t="shared" si="2"/>
        <v>0.90339999999999954</v>
      </c>
      <c r="Y23" s="304"/>
      <c r="Z23" s="213"/>
    </row>
    <row r="24" spans="2:26" s="144" customFormat="1">
      <c r="B24" s="145">
        <v>13</v>
      </c>
      <c r="C24" s="146" t="str">
        <f t="shared" si="0"/>
        <v>Stadtwerke Hof</v>
      </c>
      <c r="D24" s="63" t="s">
        <v>677</v>
      </c>
      <c r="E24" s="166" t="s">
        <v>56</v>
      </c>
      <c r="F24" s="308" t="s">
        <v>678</v>
      </c>
      <c r="H24" s="279">
        <v>4.9945187000000004</v>
      </c>
      <c r="I24" s="279">
        <v>-41.796727300000001</v>
      </c>
      <c r="J24" s="279">
        <v>6.2357589000000004</v>
      </c>
      <c r="K24" s="279">
        <v>0.20571949</v>
      </c>
      <c r="L24" s="353">
        <f>ROUND(VLOOKUP($E24,'[1]BDEW-Standard'!$B$3:$M$158,L$9,0),1)</f>
        <v>40</v>
      </c>
      <c r="M24" s="279">
        <f>ROUND(VLOOKUP($E24,'[1]BDEW-Standard'!$B$3:$M$158,M$9,0),7)</f>
        <v>0</v>
      </c>
      <c r="N24" s="279">
        <f>ROUND(VLOOKUP($E24,'[1]BDEW-Standard'!$B$3:$M$158,N$9,0),7)</f>
        <v>0</v>
      </c>
      <c r="O24" s="279">
        <f>ROUND(VLOOKUP($E24,'[1]BDEW-Standard'!$B$3:$M$158,O$9,0),7)</f>
        <v>0</v>
      </c>
      <c r="P24" s="279">
        <f>ROUND(VLOOKUP($E24,'[1]BDEW-Standard'!$B$3:$M$158,P$9,0),7)</f>
        <v>0</v>
      </c>
      <c r="Q24" s="354">
        <f t="shared" si="1"/>
        <v>1.0000000004792691</v>
      </c>
      <c r="R24" s="282">
        <f>ROUND(VLOOKUP(MID($E24,4,3),'[1]Wochentag F(WT)'!$B$7:$J$22,R$9,0),4)</f>
        <v>1</v>
      </c>
      <c r="S24" s="282">
        <f>ROUND(VLOOKUP(MID($E24,4,3),'[1]Wochentag F(WT)'!$B$7:$J$22,S$9,0),4)</f>
        <v>1</v>
      </c>
      <c r="T24" s="282">
        <f>ROUND(VLOOKUP(MID($E24,4,3),'[1]Wochentag F(WT)'!$B$7:$J$22,T$9,0),4)</f>
        <v>1</v>
      </c>
      <c r="U24" s="282">
        <f>ROUND(VLOOKUP(MID($E24,4,3),'[1]Wochentag F(WT)'!$B$7:$J$22,U$9,0),4)</f>
        <v>1</v>
      </c>
      <c r="V24" s="282">
        <f>ROUND(VLOOKUP(MID($E24,4,3),'[1]Wochentag F(WT)'!$B$7:$J$22,V$9,0),4)</f>
        <v>1</v>
      </c>
      <c r="W24" s="282">
        <f>ROUND(VLOOKUP(MID($E24,4,3),'[1]Wochentag F(WT)'!$B$7:$J$22,W$9,0),4)</f>
        <v>1</v>
      </c>
      <c r="X24" s="283">
        <f t="shared" si="2"/>
        <v>1</v>
      </c>
      <c r="Y24" s="304"/>
      <c r="Z24" s="213"/>
    </row>
    <row r="25" spans="2:26" s="144" customFormat="1">
      <c r="B25" s="145">
        <v>14</v>
      </c>
      <c r="C25" s="146" t="str">
        <f t="shared" si="0"/>
        <v>Stadtwerke Hof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Stadtwerke Hof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Stadtwerke Hof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Stadtwerke Hof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Stadtwerke Hof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Stadtwerke Hof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Stadtwerke Hof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Stadtwerke Hof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Stadtwerke Hof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Stadtwerke Hof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Stadtwerke Hof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Stadtwerke Hof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Stadtwerke Hof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Stadtwerke Hof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Stadtwerke Hof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Stadtwerke Hof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Stadtwerke Hof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25:Y41 Y12:Y24 F25:F41">
    <cfRule type="expression" dxfId="15" priority="14">
      <formula>ISERROR(F11)</formula>
    </cfRule>
  </conditionalFormatting>
  <conditionalFormatting sqref="E25:F41 Y12:Y41">
    <cfRule type="duplicateValues" dxfId="14" priority="36"/>
  </conditionalFormatting>
  <conditionalFormatting sqref="F12:F24 H12:K24 M12:P24 R12:X24">
    <cfRule type="expression" dxfId="13" priority="3">
      <formula>ISERROR(F12)</formula>
    </cfRule>
  </conditionalFormatting>
  <conditionalFormatting sqref="E12:F24">
    <cfRule type="duplicateValues" dxfId="12" priority="5"/>
  </conditionalFormatting>
  <conditionalFormatting sqref="L12:L24">
    <cfRule type="expression" dxfId="11" priority="2">
      <formula>ISERROR(L12)</formula>
    </cfRule>
  </conditionalFormatting>
  <conditionalFormatting sqref="Q12:Q24">
    <cfRule type="expression" dxfId="10" priority="1">
      <formula>ISERROR(Q12)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D25:D41</xm:sqref>
        </x14:conditionalFormatting>
        <x14:conditionalFormatting xmlns:xm="http://schemas.microsoft.com/office/excel/2006/main">
          <x14:cfRule type="cellIs" priority="7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6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274F8B19-9D82-4782-8C11-2FDDAD3911BD}">
            <xm:f>D12&lt;&gt;IF(ISERROR(VLOOKUP($E12,'C:\Users\LANGAN~1\AppData\Local\Temp\[12_2020_SLP_Gas_Verfahrensspezifische_Parameter_Stadtwerke_Hof.xlsx]BDEW-Standard'!#REF!,1,0)),"Ind.-Koef.","BDEW")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D12:D24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E25:E41</xm:sqref>
        </x14:dataValidation>
        <x14:dataValidation type="list" allowBlank="1" showInputMessage="1" showErrorMessage="1">
          <x14:formula1>
            <xm:f>'BDEW-Standard'!$B$3:$B$94</xm:f>
          </x14:formula1>
          <xm:sqref>E25:E26</xm:sqref>
        </x14:dataValidation>
        <x14:dataValidation type="list" errorStyle="information" allowBlank="1" showInputMessage="1" showErrorMessage="1" errorTitle="Achtung!" error="keine BDEW Nomenklatur">
          <x14:formula1>
            <xm:f>'C:\Users\LANGAN~1\AppData\Local\Temp\[12_2020_SLP_Gas_Verfahrensspezifische_Parameter_Stadtwerke_Hof.xlsx]BDEW-Standard'!#REF!</xm:f>
          </x14:formula1>
          <xm:sqref>E12:E24</xm:sqref>
        </x14:dataValidation>
        <x14:dataValidation type="list" allowBlank="1" showInputMessage="1" showErrorMessage="1">
          <x14:formula1>
            <xm:f>'C:\Users\LANGAN~1\AppData\Local\Temp\[12_2020_SLP_Gas_Verfahrensspezifische_Parameter_Stadtwerke_Hof.xlsx]BDEW-Standard'!#REF!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Hof Energie+Wasser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Stadtwerke Hof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987008210008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8" t="s">
        <v>455</v>
      </c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60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3" t="s">
        <v>583</v>
      </c>
      <c r="C10" s="364"/>
      <c r="D10" s="95">
        <v>2</v>
      </c>
      <c r="E10" s="96" t="str">
        <f>IF(ISERROR(HLOOKUP(E$11,$M$9:$AD$35,$D10,0)),"",HLOOKUP(E$11,$M$9:$AD$35,$D10,0))</f>
        <v/>
      </c>
      <c r="F10" s="361" t="s">
        <v>395</v>
      </c>
      <c r="G10" s="361"/>
      <c r="H10" s="361"/>
      <c r="I10" s="361"/>
      <c r="J10" s="361"/>
      <c r="K10" s="361"/>
      <c r="L10" s="362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1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1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5" t="s">
        <v>249</v>
      </c>
      <c r="B3" s="239" t="s">
        <v>86</v>
      </c>
      <c r="C3" s="240"/>
      <c r="D3" s="367" t="s">
        <v>454</v>
      </c>
      <c r="E3" s="368"/>
      <c r="F3" s="368"/>
      <c r="G3" s="368"/>
      <c r="H3" s="368"/>
      <c r="I3" s="368"/>
      <c r="J3" s="369"/>
      <c r="K3" s="241"/>
      <c r="L3" s="241"/>
      <c r="M3" s="241"/>
      <c r="N3" s="241"/>
      <c r="O3" s="242"/>
      <c r="P3" s="241"/>
    </row>
    <row r="4" spans="1:16" ht="20.100000000000001" customHeight="1">
      <c r="A4" s="366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Lang, Andreas</cp:lastModifiedBy>
  <cp:lastPrinted>2021-02-25T09:49:05Z</cp:lastPrinted>
  <dcterms:created xsi:type="dcterms:W3CDTF">2015-01-15T05:25:41Z</dcterms:created>
  <dcterms:modified xsi:type="dcterms:W3CDTF">2022-05-12T10:22:27Z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